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900529056 MEDIFACA IPS SAS\"/>
    </mc:Choice>
  </mc:AlternateContent>
  <xr:revisionPtr revIDLastSave="0" documentId="13_ncr:1_{446B972D-47B9-4BEA-A935-5ABC75F16C30}" xr6:coauthVersionLast="47" xr6:coauthVersionMax="47" xr10:uidLastSave="{00000000-0000-0000-0000-000000000000}"/>
  <bookViews>
    <workbookView xWindow="-110" yWindow="-110" windowWidth="19420" windowHeight="11500" activeTab="2" xr2:uid="{FE24B621-123E-43B4-9CE1-0C906C8C2D12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3" l="1"/>
  <c r="C12" i="3"/>
  <c r="C11" i="4" s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9" i="3"/>
  <c r="C9" i="4" s="1"/>
  <c r="F3" i="2"/>
  <c r="L2" i="2"/>
  <c r="AQ1" i="2"/>
  <c r="AP1" i="2"/>
  <c r="AO1" i="2"/>
  <c r="AN1" i="2"/>
  <c r="AM1" i="2"/>
  <c r="AL1" i="2"/>
  <c r="AK1" i="2"/>
  <c r="AJ1" i="2"/>
  <c r="AI1" i="2"/>
  <c r="AH1" i="2"/>
  <c r="AA1" i="2"/>
  <c r="V1" i="2"/>
  <c r="M1" i="2"/>
  <c r="J1" i="2"/>
  <c r="I1" i="2"/>
  <c r="K1" i="2" l="1"/>
  <c r="H17" i="4"/>
  <c r="H24" i="4"/>
  <c r="I24" i="4"/>
</calcChain>
</file>

<file path=xl/sharedStrings.xml><?xml version="1.0" encoding="utf-8"?>
<sst xmlns="http://schemas.openxmlformats.org/spreadsheetml/2006/main" count="112" uniqueCount="99">
  <si>
    <t>KE213660</t>
  </si>
  <si>
    <t>MEDIFACA IPS SAS</t>
  </si>
  <si>
    <t>NIT</t>
  </si>
  <si>
    <t>ENTIDAD</t>
  </si>
  <si>
    <t xml:space="preserve">FACTURA </t>
  </si>
  <si>
    <t>VALOR</t>
  </si>
  <si>
    <t>FECHA RADICACION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</si>
  <si>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</si>
  <si>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</si>
  <si>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</si>
  <si>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</si>
  <si>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</si>
  <si>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</si>
  <si>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</si>
  <si>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</si>
  <si>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</si>
  <si>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</si>
  <si>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</si>
  <si>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</si>
  <si>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</si>
  <si>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</si>
  <si>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</si>
  <si>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</si>
  <si>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</si>
  <si>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</si>
  <si>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</si>
  <si>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</si>
  <si>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</si>
  <si>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GLOSA PDTE</t>
  </si>
  <si>
    <t>GLOSA ACEPTADA</t>
  </si>
  <si>
    <t>DEVOLUCION</t>
  </si>
  <si>
    <t>Devolucion Aceptada</t>
  </si>
  <si>
    <t>Observacion Devolucion</t>
  </si>
  <si>
    <t>Observacion glosa</t>
  </si>
  <si>
    <t>USUARIO LIQ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</si>
  <si>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</si>
  <si>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</si>
  <si>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</si>
  <si>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</si>
  <si>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</si>
  <si>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</si>
  <si>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</si>
  <si>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</si>
  <si>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</si>
  <si>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</si>
  <si>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</si>
  <si>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</si>
  <si>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</si>
  <si>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</si>
  <si>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</si>
  <si>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</si>
  <si>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</si>
  <si>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</si>
  <si>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</si>
  <si>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</si>
  <si>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MEDIFACA IPS S.A.S</t>
  </si>
  <si>
    <t>Factura Devuelta</t>
  </si>
  <si>
    <t>Devuelta</t>
  </si>
  <si>
    <t>31-60</t>
  </si>
  <si>
    <t>AUT: SE SOSTIENE DEVOLUCIÓN DE FACTURA CON SOPORTES COMPLETOS, FACTURA NO CUENTA CON AUTORIZACIÓN PARA LOS SERVICIOS FACTURADOS, FAVOR COMUNICARSE CON EL ÁREA ENCARGADA, SOLICITARLA A LA CAP, CORREO ELECTRÓNICO: autorizacionescap@epsdelagente.com.co</t>
  </si>
  <si>
    <t>AUTORIZACION</t>
  </si>
  <si>
    <t>Urgencias</t>
  </si>
  <si>
    <t>NULL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</si>
  <si>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</si>
  <si>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</si>
  <si>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</si>
  <si>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</si>
  <si>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</si>
  <si>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</si>
  <si>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</si>
  <si>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</si>
  <si>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</si>
  <si>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</si>
  <si>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</si>
  <si>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</si>
  <si>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</si>
  <si>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</si>
  <si>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</si>
  <si>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</si>
  <si>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</si>
  <si>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</si>
  <si>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</si>
  <si>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</si>
  <si>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</si>
  <si>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</si>
  <si>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</si>
  <si>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</si>
  <si>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</si>
  <si>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</si>
  <si>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</si>
  <si>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</si>
  <si>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</si>
  <si>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</si>
  <si>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</si>
  <si>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</si>
  <si>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</si>
  <si>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</si>
  <si>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09/04/2025</t>
  </si>
  <si>
    <t>Factura devuelta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</si>
</sst>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2"/>
      <color rgb="FF000000"/>
      <name val="Aptos"/>
      <family val="2"/>
    </font>
    <font>
      <sz val="11"/>
      <color theme="1"/>
      <name val="Aptos Narrow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2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6" fontId="1" fillId="0" borderId="1" xfId="0" applyNumberFormat="1" applyFont="1" applyBorder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1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4" fillId="3" borderId="1" xfId="1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67" fontId="7" fillId="0" borderId="0" xfId="2" applyNumberFormat="1" applyFont="1"/>
    <xf numFmtId="14" fontId="7" fillId="0" borderId="0" xfId="2" applyNumberFormat="1" applyFont="1" applyAlignment="1">
      <alignment horizontal="left"/>
    </xf>
    <xf numFmtId="1" fontId="8" fillId="0" borderId="0" xfId="3" applyNumberFormat="1" applyFont="1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168" fontId="7" fillId="0" borderId="0" xfId="2" applyNumberFormat="1" applyFont="1"/>
    <xf numFmtId="168" fontId="8" fillId="0" borderId="9" xfId="2" applyNumberFormat="1" applyFont="1" applyBorder="1"/>
    <xf numFmtId="168" fontId="7" fillId="0" borderId="9" xfId="2" applyNumberFormat="1" applyFont="1" applyBorder="1"/>
    <xf numFmtId="168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7" fillId="7" borderId="0" xfId="2" applyFont="1" applyFill="1"/>
    <xf numFmtId="0" fontId="8" fillId="0" borderId="0" xfId="2" applyFont="1" applyAlignment="1">
      <alignment horizontal="center"/>
    </xf>
    <xf numFmtId="1" fontId="8" fillId="0" borderId="0" xfId="3" applyNumberFormat="1" applyFont="1" applyAlignment="1">
      <alignment horizontal="right"/>
    </xf>
    <xf numFmtId="169" fontId="8" fillId="0" borderId="0" xfId="4" applyNumberFormat="1" applyFont="1" applyAlignment="1">
      <alignment horizontal="right"/>
    </xf>
    <xf numFmtId="1" fontId="7" fillId="0" borderId="0" xfId="3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70" fontId="7" fillId="0" borderId="13" xfId="4" applyNumberFormat="1" applyFont="1" applyBorder="1" applyAlignment="1">
      <alignment horizontal="center"/>
    </xf>
    <xf numFmtId="169" fontId="7" fillId="0" borderId="13" xfId="4" applyNumberFormat="1" applyFont="1" applyBorder="1" applyAlignment="1">
      <alignment horizontal="right"/>
    </xf>
    <xf numFmtId="14" fontId="1" fillId="0" borderId="1" xfId="0" applyNumberFormat="1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5">
    <cellStyle name="Millares 2 2" xfId="4" xr:uid="{E35FDEAD-1422-449C-811E-E9114C45C86D}"/>
    <cellStyle name="Millares 3" xfId="3" xr:uid="{15956222-118F-44D9-8297-B754BEFF0E5E}"/>
    <cellStyle name="Moneda" xfId="1" builtinId="4"/>
    <cellStyle name="Normal" xfId="0" builtinId="0"/>
    <cellStyle name="Normal 2 2" xfId="2" xr:uid="{A5EE7566-6B92-4F16-9DD6-5A19487BECC6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63500</xdr:rowOff>
    </xdr:from>
    <xdr:to>
      <xdr:col>4</xdr:col>
      <xdr:colOff>450850</xdr:colOff>
      <xdr:row>11</xdr:row>
      <xdr:rowOff>89133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339A8C-6930-71BF-222E-22B1112DF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19150"/>
          <a:ext cx="4070350" cy="13146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CA0F6C5-01F9-489C-A54E-8126F5893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EF0F6C0-BE7D-4636-95DA-4BF66FB33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70EC1E2-C3C2-4C03-9DB2-9636E6992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1876F1D-26A4-4BA3-B1ED-455981EC9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F19A8-4C02-4F59-AD84-75228EE0077C}">
  <dimension ref="A2:E3"/>
  <sheetViews>
    <sheetView workbookViewId="0">
      <selection activeCell="D3" sqref="D3"/>
    </sheetView>
  </sheetViews>
  <sheetFormatPr baseColWidth="10" defaultRowHeight="14.5" x14ac:dyDescent="0.35"/>
  <cols>
    <col min="2" max="2" width="19.08984375" bestFit="1" customWidth="1"/>
    <col min="5" max="5" width="17.54296875" bestFit="1" customWidth="1"/>
  </cols>
  <sheetData>
    <row r="2" spans="1:5" x14ac:dyDescent="0.35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</row>
    <row r="3" spans="1:5" ht="16" x14ac:dyDescent="0.35">
      <c r="A3" s="1">
        <v>900529056</v>
      </c>
      <c r="B3" s="2" t="s">
        <v>1</v>
      </c>
      <c r="C3" s="2" t="s">
        <v>0</v>
      </c>
      <c r="D3" s="3">
        <v>160300</v>
      </c>
      <c r="E3" s="77">
        <v>45412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2DB61-1F5C-491A-9225-7E692E4BA82F}">
  <dimension ref="A1:AV3"/>
  <sheetViews>
    <sheetView workbookViewId="0">
      <selection activeCell="A3" sqref="A3"/>
    </sheetView>
  </sheetViews>
  <sheetFormatPr baseColWidth="10" defaultRowHeight="14.5" x14ac:dyDescent="0.35"/>
  <cols>
    <col min="1" max="1" width="8.90625" customWidth="1"/>
    <col min="2" max="2" width="14.54296875" bestFit="1" customWidth="1"/>
    <col min="3" max="3" width="7.26953125" customWidth="1"/>
    <col min="4" max="4" width="7.36328125" bestFit="1" customWidth="1"/>
    <col min="5" max="5" width="8" bestFit="1" customWidth="1"/>
    <col min="7" max="7" width="8.453125" bestFit="1" customWidth="1"/>
    <col min="8" max="8" width="8.08984375" bestFit="1" customWidth="1"/>
    <col min="9" max="10" width="8.54296875" bestFit="1" customWidth="1"/>
    <col min="11" max="11" width="11.26953125" bestFit="1" customWidth="1"/>
    <col min="12" max="12" width="11.453125" bestFit="1" customWidth="1"/>
    <col min="13" max="13" width="9.81640625" bestFit="1" customWidth="1"/>
    <col min="14" max="14" width="9.7265625" bestFit="1" customWidth="1"/>
    <col min="28" max="28" width="11.54296875" customWidth="1"/>
    <col min="30" max="30" width="12.26953125" customWidth="1"/>
    <col min="31" max="31" width="8.08984375" bestFit="1" customWidth="1"/>
    <col min="32" max="32" width="7.08984375" bestFit="1" customWidth="1"/>
    <col min="33" max="33" width="7.36328125" bestFit="1" customWidth="1"/>
    <col min="38" max="38" width="13.26953125" customWidth="1"/>
    <col min="40" max="40" width="13.81640625" customWidth="1"/>
    <col min="42" max="42" width="12.1796875" customWidth="1"/>
    <col min="45" max="45" width="13.453125" customWidth="1"/>
    <col min="46" max="46" width="12.90625" customWidth="1"/>
    <col min="48" max="48" width="12.81640625" customWidth="1"/>
  </cols>
  <sheetData>
    <row r="1" spans="1:48" s="5" customFormat="1" ht="10" x14ac:dyDescent="0.35">
      <c r="A1" s="4">
        <v>45747</v>
      </c>
      <c r="G1" s="6"/>
      <c r="H1" s="6"/>
      <c r="I1" s="7">
        <f>+SUBTOTAL(9,I3:I26698)</f>
        <v>160300</v>
      </c>
      <c r="J1" s="7">
        <f>+SUBTOTAL(9,J3:J26698)</f>
        <v>160300</v>
      </c>
      <c r="K1" s="8">
        <f>+J1-SUM(AH1:AP1)</f>
        <v>0</v>
      </c>
      <c r="L1" s="8"/>
      <c r="M1" s="7">
        <f>+SUBTOTAL(9,M3:M26698)</f>
        <v>0</v>
      </c>
      <c r="N1" s="9"/>
      <c r="O1" s="8"/>
      <c r="P1" s="6"/>
      <c r="Q1" s="6"/>
      <c r="R1" s="6"/>
      <c r="S1" s="6"/>
      <c r="T1" s="8"/>
      <c r="U1" s="8"/>
      <c r="V1" s="7">
        <f t="shared" ref="V1" si="0">+SUBTOTAL(9,V3:V26698)</f>
        <v>160300</v>
      </c>
      <c r="W1" s="8"/>
      <c r="X1" s="8"/>
      <c r="Y1" s="8"/>
      <c r="Z1" s="8"/>
      <c r="AA1" s="7">
        <f t="shared" ref="AA1" si="1">+SUBTOTAL(9,AA3:AA26698)</f>
        <v>160300</v>
      </c>
      <c r="AB1" s="8"/>
      <c r="AC1" s="8"/>
      <c r="AD1" s="8"/>
      <c r="AE1" s="8"/>
      <c r="AF1" s="8"/>
      <c r="AG1" s="8"/>
      <c r="AH1" s="7">
        <f t="shared" ref="AH1:AQ1" si="2">+SUBTOTAL(9,AH3:AH26698)</f>
        <v>0</v>
      </c>
      <c r="AI1" s="7">
        <f t="shared" si="2"/>
        <v>160300</v>
      </c>
      <c r="AJ1" s="7">
        <f t="shared" si="2"/>
        <v>0</v>
      </c>
      <c r="AK1" s="7">
        <f t="shared" si="2"/>
        <v>0</v>
      </c>
      <c r="AL1" s="7">
        <f t="shared" si="2"/>
        <v>0</v>
      </c>
      <c r="AM1" s="7">
        <f t="shared" si="2"/>
        <v>0</v>
      </c>
      <c r="AN1" s="7">
        <f t="shared" si="2"/>
        <v>0</v>
      </c>
      <c r="AO1" s="7">
        <f t="shared" si="2"/>
        <v>0</v>
      </c>
      <c r="AP1" s="7">
        <f t="shared" si="2"/>
        <v>0</v>
      </c>
      <c r="AQ1" s="7">
        <f t="shared" si="2"/>
        <v>0</v>
      </c>
      <c r="AR1" s="8"/>
      <c r="AS1" s="8"/>
      <c r="AT1" s="8"/>
      <c r="AU1" s="8"/>
      <c r="AV1" s="7"/>
    </row>
    <row r="2" spans="1:48" s="22" customFormat="1" ht="30" customHeight="1" x14ac:dyDescent="0.35">
      <c r="A2" s="10" t="s">
        <v>7</v>
      </c>
      <c r="B2" s="10" t="s">
        <v>8</v>
      </c>
      <c r="C2" s="10" t="s">
        <v>9</v>
      </c>
      <c r="D2" s="10" t="s">
        <v>10</v>
      </c>
      <c r="E2" s="10" t="s">
        <v>11</v>
      </c>
      <c r="F2" s="10" t="s">
        <v>12</v>
      </c>
      <c r="G2" s="11" t="s">
        <v>13</v>
      </c>
      <c r="H2" s="11" t="s">
        <v>14</v>
      </c>
      <c r="I2" s="12" t="s">
        <v>15</v>
      </c>
      <c r="J2" s="12" t="s">
        <v>16</v>
      </c>
      <c r="K2" s="13" t="s">
        <v>17</v>
      </c>
      <c r="L2" s="14" t="str">
        <f ca="1">+CONCATENATE("ESTADO EPS ",TEXT(TODAY(),"DD-MM-YYYY"))</f>
        <v>ESTADO EPS 24-04-2025</v>
      </c>
      <c r="M2" s="15" t="s">
        <v>18</v>
      </c>
      <c r="N2" s="16" t="s">
        <v>19</v>
      </c>
      <c r="O2" s="17" t="s">
        <v>20</v>
      </c>
      <c r="P2" s="18" t="s">
        <v>21</v>
      </c>
      <c r="Q2" s="18" t="s">
        <v>22</v>
      </c>
      <c r="R2" s="18" t="s">
        <v>23</v>
      </c>
      <c r="S2" s="18" t="s">
        <v>24</v>
      </c>
      <c r="T2" s="17" t="s">
        <v>25</v>
      </c>
      <c r="U2" s="17" t="s">
        <v>26</v>
      </c>
      <c r="V2" s="17" t="s">
        <v>27</v>
      </c>
      <c r="W2" s="17" t="s">
        <v>31</v>
      </c>
      <c r="X2" s="17" t="s">
        <v>32</v>
      </c>
      <c r="Y2" s="17" t="s">
        <v>33</v>
      </c>
      <c r="Z2" s="17" t="s">
        <v>34</v>
      </c>
      <c r="AA2" s="19" t="s">
        <v>35</v>
      </c>
      <c r="AB2" s="19" t="s">
        <v>36</v>
      </c>
      <c r="AC2" s="19" t="s">
        <v>37</v>
      </c>
      <c r="AD2" s="19" t="s">
        <v>38</v>
      </c>
      <c r="AE2" s="19" t="s">
        <v>39</v>
      </c>
      <c r="AF2" s="19" t="s">
        <v>40</v>
      </c>
      <c r="AG2" s="19" t="s">
        <v>41</v>
      </c>
      <c r="AH2" s="20" t="s">
        <v>42</v>
      </c>
      <c r="AI2" s="20" t="s">
        <v>43</v>
      </c>
      <c r="AJ2" s="20" t="s">
        <v>44</v>
      </c>
      <c r="AK2" s="20" t="s">
        <v>29</v>
      </c>
      <c r="AL2" s="20" t="s">
        <v>45</v>
      </c>
      <c r="AM2" s="20" t="s">
        <v>28</v>
      </c>
      <c r="AN2" s="20" t="s">
        <v>46</v>
      </c>
      <c r="AO2" s="20" t="s">
        <v>47</v>
      </c>
      <c r="AP2" s="20" t="s">
        <v>48</v>
      </c>
      <c r="AQ2" s="21" t="s">
        <v>49</v>
      </c>
      <c r="AR2" s="21" t="s">
        <v>50</v>
      </c>
      <c r="AS2" s="21" t="s">
        <v>51</v>
      </c>
      <c r="AT2" s="21" t="s">
        <v>52</v>
      </c>
      <c r="AU2" s="21" t="s">
        <v>53</v>
      </c>
      <c r="AV2" s="21" t="s">
        <v>54</v>
      </c>
    </row>
    <row r="3" spans="1:48" s="5" customFormat="1" ht="10" x14ac:dyDescent="0.35">
      <c r="A3" s="23">
        <v>900529056</v>
      </c>
      <c r="B3" s="24" t="s">
        <v>55</v>
      </c>
      <c r="C3" s="23"/>
      <c r="D3" s="23" t="s">
        <v>0</v>
      </c>
      <c r="E3" s="23" t="s">
        <v>0</v>
      </c>
      <c r="F3" s="23" t="str">
        <f>_xlfn.CONCAT(A3,"_",E3)</f>
        <v>900529056_KE213660</v>
      </c>
      <c r="G3" s="26">
        <v>45412</v>
      </c>
      <c r="H3" s="23"/>
      <c r="I3" s="25">
        <v>160300</v>
      </c>
      <c r="J3" s="25">
        <v>160300</v>
      </c>
      <c r="K3" s="23" t="s">
        <v>98</v>
      </c>
      <c r="L3" s="23" t="s">
        <v>56</v>
      </c>
      <c r="M3" s="23">
        <v>0</v>
      </c>
      <c r="N3" s="23"/>
      <c r="O3" s="23" t="s">
        <v>57</v>
      </c>
      <c r="P3" s="26">
        <v>45412</v>
      </c>
      <c r="Q3" s="26">
        <v>45691</v>
      </c>
      <c r="R3" s="26"/>
      <c r="S3" s="26">
        <v>45695</v>
      </c>
      <c r="T3" s="91">
        <v>52</v>
      </c>
      <c r="U3" s="91" t="s">
        <v>58</v>
      </c>
      <c r="V3" s="25">
        <v>160300</v>
      </c>
      <c r="W3" s="23"/>
      <c r="X3" s="23" t="s">
        <v>59</v>
      </c>
      <c r="Y3" s="23"/>
      <c r="Z3" s="23"/>
      <c r="AA3" s="25">
        <v>160300</v>
      </c>
      <c r="AB3" s="23" t="s">
        <v>30</v>
      </c>
      <c r="AC3" s="23" t="s">
        <v>59</v>
      </c>
      <c r="AD3" s="23" t="s">
        <v>60</v>
      </c>
      <c r="AE3" s="23" t="s">
        <v>61</v>
      </c>
      <c r="AF3" s="23" t="s">
        <v>61</v>
      </c>
      <c r="AG3" s="23" t="s">
        <v>62</v>
      </c>
      <c r="AH3" s="23">
        <v>0</v>
      </c>
      <c r="AI3" s="25">
        <v>160300</v>
      </c>
      <c r="AJ3" s="23">
        <v>0</v>
      </c>
      <c r="AK3" s="23">
        <v>0</v>
      </c>
      <c r="AL3" s="23">
        <v>0</v>
      </c>
      <c r="AM3" s="23">
        <v>0</v>
      </c>
      <c r="AN3" s="23">
        <v>0</v>
      </c>
      <c r="AO3" s="23">
        <v>0</v>
      </c>
      <c r="AP3" s="23">
        <v>0</v>
      </c>
      <c r="AQ3" s="23">
        <v>0</v>
      </c>
      <c r="AR3" s="23">
        <v>0</v>
      </c>
      <c r="AS3" s="23"/>
      <c r="AT3" s="23"/>
      <c r="AU3" s="23"/>
      <c r="AV3" s="23">
        <v>0</v>
      </c>
    </row>
  </sheetData>
  <conditionalFormatting sqref="E1">
    <cfRule type="duplicateValues" dxfId="1" priority="3"/>
  </conditionalFormatting>
  <conditionalFormatting sqref="E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03CF2-38D8-4A7C-83FC-68D21EED9EB6}">
  <dimension ref="B1:J42"/>
  <sheetViews>
    <sheetView showGridLines="0" tabSelected="1" topLeftCell="A6" zoomScaleNormal="100" workbookViewId="0">
      <selection activeCell="J20" sqref="J20"/>
    </sheetView>
  </sheetViews>
  <sheetFormatPr baseColWidth="10" defaultColWidth="10.90625" defaultRowHeight="12.5" x14ac:dyDescent="0.25"/>
  <cols>
    <col min="1" max="1" width="1" style="27" customWidth="1"/>
    <col min="2" max="2" width="10.90625" style="27"/>
    <col min="3" max="3" width="17.54296875" style="27" customWidth="1"/>
    <col min="4" max="4" width="11.54296875" style="27" customWidth="1"/>
    <col min="5" max="8" width="10.90625" style="27"/>
    <col min="9" max="9" width="22.54296875" style="27" customWidth="1"/>
    <col min="10" max="10" width="14" style="27" customWidth="1"/>
    <col min="11" max="11" width="1.81640625" style="27" customWidth="1"/>
    <col min="12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78" t="s">
        <v>63</v>
      </c>
      <c r="E2" s="79"/>
      <c r="F2" s="79"/>
      <c r="G2" s="79"/>
      <c r="H2" s="79"/>
      <c r="I2" s="80"/>
      <c r="J2" s="84" t="s">
        <v>64</v>
      </c>
    </row>
    <row r="3" spans="2:10" ht="15.75" customHeight="1" thickBot="1" x14ac:dyDescent="0.3">
      <c r="B3" s="30"/>
      <c r="C3" s="31"/>
      <c r="D3" s="81"/>
      <c r="E3" s="82"/>
      <c r="F3" s="82"/>
      <c r="G3" s="82"/>
      <c r="H3" s="82"/>
      <c r="I3" s="83"/>
      <c r="J3" s="85"/>
    </row>
    <row r="4" spans="2:10" ht="13" x14ac:dyDescent="0.25">
      <c r="B4" s="30"/>
      <c r="C4" s="31"/>
      <c r="D4" s="32"/>
      <c r="E4" s="33"/>
      <c r="F4" s="33"/>
      <c r="G4" s="33"/>
      <c r="H4" s="33"/>
      <c r="I4" s="34"/>
      <c r="J4" s="35"/>
    </row>
    <row r="5" spans="2:10" ht="13" x14ac:dyDescent="0.25">
      <c r="B5" s="30"/>
      <c r="C5" s="31"/>
      <c r="D5" s="36" t="s">
        <v>65</v>
      </c>
      <c r="E5" s="37"/>
      <c r="F5" s="37"/>
      <c r="G5" s="37"/>
      <c r="H5" s="37"/>
      <c r="I5" s="38"/>
      <c r="J5" s="38" t="s">
        <v>66</v>
      </c>
    </row>
    <row r="6" spans="2:10" ht="13.5" thickBot="1" x14ac:dyDescent="0.3">
      <c r="B6" s="39"/>
      <c r="C6" s="40"/>
      <c r="D6" s="41"/>
      <c r="E6" s="42"/>
      <c r="F6" s="42"/>
      <c r="G6" s="42"/>
      <c r="H6" s="42"/>
      <c r="I6" s="43"/>
      <c r="J6" s="44"/>
    </row>
    <row r="7" spans="2:10" x14ac:dyDescent="0.25">
      <c r="B7" s="45"/>
      <c r="J7" s="46"/>
    </row>
    <row r="8" spans="2:10" x14ac:dyDescent="0.25">
      <c r="B8" s="45"/>
      <c r="J8" s="46"/>
    </row>
    <row r="9" spans="2:10" x14ac:dyDescent="0.25">
      <c r="B9" s="45"/>
      <c r="C9" s="27" t="str">
        <f ca="1">+CONCATENATE("Santiago de Cali, ",TEXT(TODAY(),"MMMM DD YYYY"))</f>
        <v>Santiago de Cali, abril 24 2025</v>
      </c>
      <c r="J9" s="46"/>
    </row>
    <row r="10" spans="2:10" ht="13" x14ac:dyDescent="0.3">
      <c r="B10" s="45"/>
      <c r="C10" s="47"/>
      <c r="E10" s="48"/>
      <c r="H10" s="49"/>
      <c r="J10" s="46"/>
    </row>
    <row r="11" spans="2:10" x14ac:dyDescent="0.25">
      <c r="B11" s="45"/>
      <c r="J11" s="46"/>
    </row>
    <row r="12" spans="2:10" ht="13" x14ac:dyDescent="0.3">
      <c r="B12" s="45"/>
      <c r="C12" s="47" t="str">
        <f>+CONCATENATE("Señores : ",'ESTADO CADA FACT'!B3)</f>
        <v>Señores : MEDIFACA IPS S.A.S</v>
      </c>
      <c r="J12" s="46"/>
    </row>
    <row r="13" spans="2:10" ht="13" x14ac:dyDescent="0.3">
      <c r="B13" s="45"/>
      <c r="C13" s="47" t="str">
        <f>+CONCATENATE("NIT: ",'ESTADO CADA FACT'!A3)</f>
        <v>NIT: 900529056</v>
      </c>
      <c r="J13" s="46"/>
    </row>
    <row r="14" spans="2:10" x14ac:dyDescent="0.25">
      <c r="B14" s="45"/>
      <c r="J14" s="46"/>
    </row>
    <row r="15" spans="2:10" x14ac:dyDescent="0.25">
      <c r="B15" s="45"/>
      <c r="C15" s="27" t="s">
        <v>97</v>
      </c>
      <c r="J15" s="46"/>
    </row>
    <row r="16" spans="2:10" x14ac:dyDescent="0.25">
      <c r="B16" s="45"/>
      <c r="C16" s="50"/>
      <c r="J16" s="46"/>
    </row>
    <row r="17" spans="2:10" ht="13" x14ac:dyDescent="0.25">
      <c r="B17" s="45"/>
      <c r="C17" s="27" t="s">
        <v>67</v>
      </c>
      <c r="D17" s="48"/>
      <c r="H17" s="51" t="s">
        <v>68</v>
      </c>
      <c r="I17" s="52" t="s">
        <v>69</v>
      </c>
      <c r="J17" s="46"/>
    </row>
    <row r="18" spans="2:10" ht="13" x14ac:dyDescent="0.3">
      <c r="B18" s="45"/>
      <c r="C18" s="47" t="s">
        <v>70</v>
      </c>
      <c r="D18" s="47"/>
      <c r="E18" s="47"/>
      <c r="F18" s="47"/>
      <c r="H18" s="53">
        <v>1</v>
      </c>
      <c r="I18" s="54">
        <v>160300</v>
      </c>
      <c r="J18" s="46"/>
    </row>
    <row r="19" spans="2:10" x14ac:dyDescent="0.25">
      <c r="B19" s="45"/>
      <c r="C19" s="27" t="s">
        <v>71</v>
      </c>
      <c r="H19" s="55">
        <v>0</v>
      </c>
      <c r="I19" s="56">
        <v>0</v>
      </c>
      <c r="J19" s="46"/>
    </row>
    <row r="20" spans="2:10" x14ac:dyDescent="0.25">
      <c r="B20" s="45"/>
      <c r="C20" s="27" t="s">
        <v>72</v>
      </c>
      <c r="H20" s="55">
        <v>1</v>
      </c>
      <c r="I20" s="56">
        <v>160300</v>
      </c>
      <c r="J20" s="46"/>
    </row>
    <row r="21" spans="2:10" x14ac:dyDescent="0.25">
      <c r="B21" s="45"/>
      <c r="C21" s="27" t="s">
        <v>73</v>
      </c>
      <c r="H21" s="55">
        <v>0</v>
      </c>
      <c r="I21" s="56">
        <v>0</v>
      </c>
      <c r="J21" s="46"/>
    </row>
    <row r="22" spans="2:10" x14ac:dyDescent="0.25">
      <c r="B22" s="45"/>
      <c r="C22" s="27" t="s">
        <v>74</v>
      </c>
      <c r="H22" s="55">
        <v>0</v>
      </c>
      <c r="I22" s="56">
        <v>0</v>
      </c>
      <c r="J22" s="46"/>
    </row>
    <row r="23" spans="2:10" x14ac:dyDescent="0.25">
      <c r="B23" s="45"/>
      <c r="C23" s="27" t="s">
        <v>75</v>
      </c>
      <c r="H23" s="55">
        <v>0</v>
      </c>
      <c r="I23" s="56">
        <v>0</v>
      </c>
      <c r="J23" s="46"/>
    </row>
    <row r="24" spans="2:10" ht="13" thickBot="1" x14ac:dyDescent="0.3">
      <c r="B24" s="45"/>
      <c r="C24" s="27" t="s">
        <v>76</v>
      </c>
      <c r="H24" s="57">
        <v>0</v>
      </c>
      <c r="I24" s="58">
        <v>0</v>
      </c>
      <c r="J24" s="46"/>
    </row>
    <row r="25" spans="2:10" ht="13" x14ac:dyDescent="0.3">
      <c r="B25" s="45"/>
      <c r="C25" s="47" t="s">
        <v>77</v>
      </c>
      <c r="D25" s="47"/>
      <c r="E25" s="47"/>
      <c r="F25" s="47"/>
      <c r="H25" s="53">
        <f>H19+H20+H21+H22+H24+H23</f>
        <v>1</v>
      </c>
      <c r="I25" s="54">
        <f>I19+I20+I21+I22+I24+I23</f>
        <v>160300</v>
      </c>
      <c r="J25" s="46"/>
    </row>
    <row r="26" spans="2:10" x14ac:dyDescent="0.25">
      <c r="B26" s="45"/>
      <c r="C26" s="27" t="s">
        <v>78</v>
      </c>
      <c r="H26" s="55">
        <v>0</v>
      </c>
      <c r="I26" s="56">
        <v>0</v>
      </c>
      <c r="J26" s="46"/>
    </row>
    <row r="27" spans="2:10" ht="13" thickBot="1" x14ac:dyDescent="0.3">
      <c r="B27" s="45"/>
      <c r="C27" s="27" t="s">
        <v>47</v>
      </c>
      <c r="H27" s="57">
        <v>0</v>
      </c>
      <c r="I27" s="58">
        <v>0</v>
      </c>
      <c r="J27" s="46"/>
    </row>
    <row r="28" spans="2:10" ht="13" x14ac:dyDescent="0.3">
      <c r="B28" s="45"/>
      <c r="C28" s="47" t="s">
        <v>79</v>
      </c>
      <c r="D28" s="47"/>
      <c r="E28" s="47"/>
      <c r="F28" s="47"/>
      <c r="H28" s="53">
        <f>H26+H27</f>
        <v>0</v>
      </c>
      <c r="I28" s="54">
        <f>I26+I27</f>
        <v>0</v>
      </c>
      <c r="J28" s="46"/>
    </row>
    <row r="29" spans="2:10" ht="13.5" thickBot="1" x14ac:dyDescent="0.35">
      <c r="B29" s="45"/>
      <c r="C29" s="27" t="s">
        <v>80</v>
      </c>
      <c r="D29" s="47"/>
      <c r="E29" s="47"/>
      <c r="F29" s="47"/>
      <c r="H29" s="57">
        <v>0</v>
      </c>
      <c r="I29" s="58">
        <v>0</v>
      </c>
      <c r="J29" s="46"/>
    </row>
    <row r="30" spans="2:10" ht="13" x14ac:dyDescent="0.3">
      <c r="B30" s="45"/>
      <c r="C30" s="47" t="s">
        <v>81</v>
      </c>
      <c r="D30" s="47"/>
      <c r="E30" s="47"/>
      <c r="F30" s="47"/>
      <c r="H30" s="55">
        <f>H29</f>
        <v>0</v>
      </c>
      <c r="I30" s="56">
        <f>I29</f>
        <v>0</v>
      </c>
      <c r="J30" s="46"/>
    </row>
    <row r="31" spans="2:10" ht="13" x14ac:dyDescent="0.3">
      <c r="B31" s="45"/>
      <c r="C31" s="47"/>
      <c r="D31" s="47"/>
      <c r="E31" s="47"/>
      <c r="F31" s="47"/>
      <c r="H31" s="59"/>
      <c r="I31" s="54"/>
      <c r="J31" s="46"/>
    </row>
    <row r="32" spans="2:10" ht="13.5" thickBot="1" x14ac:dyDescent="0.35">
      <c r="B32" s="45"/>
      <c r="C32" s="47" t="s">
        <v>82</v>
      </c>
      <c r="D32" s="47"/>
      <c r="H32" s="60">
        <f>H25+H28+H30</f>
        <v>1</v>
      </c>
      <c r="I32" s="61">
        <f>I25+I28+I30</f>
        <v>160300</v>
      </c>
      <c r="J32" s="46"/>
    </row>
    <row r="33" spans="2:10" ht="13.5" thickTop="1" x14ac:dyDescent="0.3">
      <c r="B33" s="45"/>
      <c r="C33" s="47"/>
      <c r="D33" s="47"/>
      <c r="H33" s="62">
        <f>+H18-H32</f>
        <v>0</v>
      </c>
      <c r="I33" s="56">
        <f>+I18-I32</f>
        <v>0</v>
      </c>
      <c r="J33" s="46"/>
    </row>
    <row r="34" spans="2:10" x14ac:dyDescent="0.25">
      <c r="B34" s="45"/>
      <c r="G34" s="62"/>
      <c r="H34" s="62"/>
      <c r="I34" s="62"/>
      <c r="J34" s="46"/>
    </row>
    <row r="35" spans="2:10" x14ac:dyDescent="0.25">
      <c r="B35" s="45"/>
      <c r="G35" s="62"/>
      <c r="H35" s="62"/>
      <c r="I35" s="62"/>
      <c r="J35" s="46"/>
    </row>
    <row r="36" spans="2:10" ht="13" x14ac:dyDescent="0.3">
      <c r="B36" s="45"/>
      <c r="C36" s="47"/>
      <c r="G36" s="62"/>
      <c r="H36" s="62"/>
      <c r="I36" s="62"/>
      <c r="J36" s="46"/>
    </row>
    <row r="37" spans="2:10" ht="13.5" thickBot="1" x14ac:dyDescent="0.35">
      <c r="B37" s="45"/>
      <c r="C37" s="63" t="s">
        <v>83</v>
      </c>
      <c r="D37" s="64"/>
      <c r="H37" s="63" t="s">
        <v>84</v>
      </c>
      <c r="I37" s="64"/>
      <c r="J37" s="46"/>
    </row>
    <row r="38" spans="2:10" ht="13" x14ac:dyDescent="0.3">
      <c r="B38" s="45"/>
      <c r="C38" s="47" t="s">
        <v>85</v>
      </c>
      <c r="D38" s="62"/>
      <c r="H38" s="65" t="s">
        <v>86</v>
      </c>
      <c r="I38" s="62"/>
      <c r="J38" s="46"/>
    </row>
    <row r="39" spans="2:10" ht="13" x14ac:dyDescent="0.3">
      <c r="B39" s="45"/>
      <c r="C39" s="47" t="s">
        <v>87</v>
      </c>
      <c r="H39" s="47" t="s">
        <v>88</v>
      </c>
      <c r="I39" s="62"/>
      <c r="J39" s="46"/>
    </row>
    <row r="40" spans="2:10" x14ac:dyDescent="0.25">
      <c r="B40" s="45"/>
      <c r="G40" s="62"/>
      <c r="H40" s="62"/>
      <c r="I40" s="62"/>
      <c r="J40" s="46"/>
    </row>
    <row r="41" spans="2:10" ht="12.75" customHeight="1" x14ac:dyDescent="0.25">
      <c r="B41" s="45"/>
      <c r="C41" s="86" t="s">
        <v>89</v>
      </c>
      <c r="D41" s="86"/>
      <c r="E41" s="86"/>
      <c r="F41" s="86"/>
      <c r="G41" s="86"/>
      <c r="H41" s="86"/>
      <c r="I41" s="86"/>
      <c r="J41" s="46"/>
    </row>
    <row r="42" spans="2:10" ht="18.75" customHeight="1" thickBot="1" x14ac:dyDescent="0.3">
      <c r="B42" s="66"/>
      <c r="C42" s="67"/>
      <c r="D42" s="67"/>
      <c r="E42" s="67"/>
      <c r="F42" s="67"/>
      <c r="G42" s="67"/>
      <c r="H42" s="67"/>
      <c r="I42" s="67"/>
      <c r="J42" s="68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FEC20-13C6-49A1-BCAF-FEF3430B9E0C}">
  <dimension ref="B1:J37"/>
  <sheetViews>
    <sheetView showGridLines="0" topLeftCell="A5" zoomScale="84" zoomScaleNormal="84" zoomScaleSheetLayoutView="100" workbookViewId="0">
      <selection activeCell="F12" sqref="F12"/>
    </sheetView>
  </sheetViews>
  <sheetFormatPr baseColWidth="10" defaultColWidth="11.453125" defaultRowHeight="12.5" x14ac:dyDescent="0.25"/>
  <cols>
    <col min="1" max="1" width="4.453125" style="27" customWidth="1"/>
    <col min="2" max="2" width="11.453125" style="27"/>
    <col min="3" max="3" width="12.81640625" style="27" customWidth="1"/>
    <col min="4" max="4" width="22" style="27" customWidth="1"/>
    <col min="5" max="8" width="11.453125" style="27"/>
    <col min="9" max="9" width="24.81640625" style="27" customWidth="1"/>
    <col min="10" max="10" width="12.54296875" style="27" customWidth="1"/>
    <col min="11" max="11" width="1.81640625" style="27" customWidth="1"/>
    <col min="12" max="16384" width="11.453125" style="27"/>
  </cols>
  <sheetData>
    <row r="1" spans="2:10" ht="18" customHeight="1" thickBot="1" x14ac:dyDescent="0.3"/>
    <row r="2" spans="2:10" ht="19.5" customHeight="1" x14ac:dyDescent="0.25">
      <c r="B2" s="28"/>
      <c r="C2" s="29"/>
      <c r="D2" s="78" t="s">
        <v>90</v>
      </c>
      <c r="E2" s="79"/>
      <c r="F2" s="79"/>
      <c r="G2" s="79"/>
      <c r="H2" s="79"/>
      <c r="I2" s="80"/>
      <c r="J2" s="84" t="s">
        <v>64</v>
      </c>
    </row>
    <row r="3" spans="2:10" ht="15.75" customHeight="1" thickBot="1" x14ac:dyDescent="0.3">
      <c r="B3" s="30"/>
      <c r="C3" s="31"/>
      <c r="D3" s="81"/>
      <c r="E3" s="82"/>
      <c r="F3" s="82"/>
      <c r="G3" s="82"/>
      <c r="H3" s="82"/>
      <c r="I3" s="83"/>
      <c r="J3" s="85"/>
    </row>
    <row r="4" spans="2:10" ht="13" x14ac:dyDescent="0.25">
      <c r="B4" s="30"/>
      <c r="C4" s="31"/>
      <c r="E4" s="33"/>
      <c r="F4" s="33"/>
      <c r="G4" s="33"/>
      <c r="H4" s="33"/>
      <c r="I4" s="34"/>
      <c r="J4" s="35"/>
    </row>
    <row r="5" spans="2:10" ht="13" x14ac:dyDescent="0.25">
      <c r="B5" s="30"/>
      <c r="C5" s="31"/>
      <c r="D5" s="87" t="s">
        <v>91</v>
      </c>
      <c r="E5" s="88"/>
      <c r="F5" s="88"/>
      <c r="G5" s="88"/>
      <c r="H5" s="88"/>
      <c r="I5" s="89"/>
      <c r="J5" s="38" t="s">
        <v>92</v>
      </c>
    </row>
    <row r="6" spans="2:10" ht="13.5" thickBot="1" x14ac:dyDescent="0.3">
      <c r="B6" s="39"/>
      <c r="C6" s="40"/>
      <c r="D6" s="41"/>
      <c r="E6" s="42"/>
      <c r="F6" s="42"/>
      <c r="G6" s="42"/>
      <c r="H6" s="42"/>
      <c r="I6" s="43"/>
      <c r="J6" s="44"/>
    </row>
    <row r="7" spans="2:10" x14ac:dyDescent="0.25">
      <c r="B7" s="45"/>
      <c r="J7" s="46"/>
    </row>
    <row r="8" spans="2:10" x14ac:dyDescent="0.25">
      <c r="B8" s="45"/>
      <c r="J8" s="46"/>
    </row>
    <row r="9" spans="2:10" x14ac:dyDescent="0.25">
      <c r="B9" s="45"/>
      <c r="C9" s="27" t="str">
        <f ca="1">+'FOR-CSA-018'!C9</f>
        <v>Santiago de Cali, abril 24 2025</v>
      </c>
      <c r="D9" s="49"/>
      <c r="E9" s="48"/>
      <c r="J9" s="46"/>
    </row>
    <row r="10" spans="2:10" ht="13" x14ac:dyDescent="0.3">
      <c r="B10" s="45"/>
      <c r="C10" s="47"/>
      <c r="J10" s="46"/>
    </row>
    <row r="11" spans="2:10" ht="13" x14ac:dyDescent="0.3">
      <c r="B11" s="45"/>
      <c r="C11" s="47" t="str">
        <f>+'FOR-CSA-018'!C12</f>
        <v>Señores : MEDIFACA IPS S.A.S</v>
      </c>
      <c r="J11" s="46"/>
    </row>
    <row r="12" spans="2:10" ht="13" x14ac:dyDescent="0.3">
      <c r="B12" s="45"/>
      <c r="C12" s="47" t="str">
        <f>+'FOR-CSA-018'!C13</f>
        <v>NIT: 900529056</v>
      </c>
      <c r="J12" s="46"/>
    </row>
    <row r="13" spans="2:10" x14ac:dyDescent="0.25">
      <c r="B13" s="45"/>
      <c r="J13" s="46"/>
    </row>
    <row r="14" spans="2:10" x14ac:dyDescent="0.25">
      <c r="B14" s="45"/>
      <c r="C14" s="27" t="s">
        <v>93</v>
      </c>
      <c r="J14" s="46"/>
    </row>
    <row r="15" spans="2:10" x14ac:dyDescent="0.25">
      <c r="B15" s="45"/>
      <c r="C15" s="50"/>
      <c r="J15" s="46"/>
    </row>
    <row r="16" spans="2:10" ht="13" x14ac:dyDescent="0.3">
      <c r="B16" s="45"/>
      <c r="C16" s="69"/>
      <c r="D16" s="48"/>
      <c r="H16" s="70" t="s">
        <v>68</v>
      </c>
      <c r="I16" s="70" t="s">
        <v>69</v>
      </c>
      <c r="J16" s="46"/>
    </row>
    <row r="17" spans="2:10" ht="13" x14ac:dyDescent="0.3">
      <c r="B17" s="45"/>
      <c r="C17" s="47" t="str">
        <f>+'FOR-CSA-018'!C17</f>
        <v>Con Corte al dia: 31/03/2025</v>
      </c>
      <c r="D17" s="47"/>
      <c r="E17" s="47"/>
      <c r="F17" s="47"/>
      <c r="H17" s="71">
        <f>+SUM(H18:H23)</f>
        <v>1</v>
      </c>
      <c r="I17" s="72">
        <f>+SUM(I18:I23)</f>
        <v>160300</v>
      </c>
      <c r="J17" s="46"/>
    </row>
    <row r="18" spans="2:10" x14ac:dyDescent="0.25">
      <c r="B18" s="45"/>
      <c r="C18" s="27" t="s">
        <v>71</v>
      </c>
      <c r="H18" s="73">
        <f>+'FOR-CSA-018'!H19</f>
        <v>0</v>
      </c>
      <c r="I18" s="74">
        <f>+'FOR-CSA-018'!I19</f>
        <v>0</v>
      </c>
      <c r="J18" s="46"/>
    </row>
    <row r="19" spans="2:10" x14ac:dyDescent="0.25">
      <c r="B19" s="45"/>
      <c r="C19" s="27" t="s">
        <v>72</v>
      </c>
      <c r="H19" s="73">
        <f>+'FOR-CSA-018'!H20</f>
        <v>1</v>
      </c>
      <c r="I19" s="74">
        <f>+'FOR-CSA-018'!I20</f>
        <v>160300</v>
      </c>
      <c r="J19" s="46"/>
    </row>
    <row r="20" spans="2:10" x14ac:dyDescent="0.25">
      <c r="B20" s="45"/>
      <c r="C20" s="27" t="s">
        <v>73</v>
      </c>
      <c r="H20" s="73">
        <f>+'FOR-CSA-018'!H21</f>
        <v>0</v>
      </c>
      <c r="I20" s="74">
        <f>+'FOR-CSA-018'!I21</f>
        <v>0</v>
      </c>
      <c r="J20" s="46"/>
    </row>
    <row r="21" spans="2:10" x14ac:dyDescent="0.25">
      <c r="B21" s="45"/>
      <c r="C21" s="27" t="s">
        <v>74</v>
      </c>
      <c r="H21" s="73">
        <f>+'FOR-CSA-018'!H22</f>
        <v>0</v>
      </c>
      <c r="I21" s="74">
        <f>+'FOR-CSA-018'!I22</f>
        <v>0</v>
      </c>
      <c r="J21" s="46"/>
    </row>
    <row r="22" spans="2:10" x14ac:dyDescent="0.25">
      <c r="B22" s="45"/>
      <c r="C22" s="27" t="s">
        <v>75</v>
      </c>
      <c r="H22" s="73">
        <f>+'FOR-CSA-018'!H23</f>
        <v>0</v>
      </c>
      <c r="I22" s="74">
        <f>+'FOR-CSA-018'!I23</f>
        <v>0</v>
      </c>
      <c r="J22" s="46"/>
    </row>
    <row r="23" spans="2:10" x14ac:dyDescent="0.25">
      <c r="B23" s="45"/>
      <c r="C23" s="27" t="s">
        <v>94</v>
      </c>
      <c r="H23" s="73">
        <f>+'FOR-CSA-018'!H24</f>
        <v>0</v>
      </c>
      <c r="I23" s="74">
        <f>+'FOR-CSA-018'!I24</f>
        <v>0</v>
      </c>
      <c r="J23" s="46"/>
    </row>
    <row r="24" spans="2:10" ht="13" x14ac:dyDescent="0.3">
      <c r="B24" s="45"/>
      <c r="C24" s="47" t="s">
        <v>95</v>
      </c>
      <c r="D24" s="47"/>
      <c r="E24" s="47"/>
      <c r="F24" s="47"/>
      <c r="H24" s="71">
        <f>SUM(H18:H23)</f>
        <v>1</v>
      </c>
      <c r="I24" s="72">
        <f>+SUBTOTAL(9,I18:I23)</f>
        <v>160300</v>
      </c>
      <c r="J24" s="46"/>
    </row>
    <row r="25" spans="2:10" ht="13.5" thickBot="1" x14ac:dyDescent="0.35">
      <c r="B25" s="45"/>
      <c r="C25" s="47"/>
      <c r="D25" s="47"/>
      <c r="H25" s="75"/>
      <c r="I25" s="76"/>
      <c r="J25" s="46"/>
    </row>
    <row r="26" spans="2:10" ht="13.5" thickTop="1" x14ac:dyDescent="0.3">
      <c r="B26" s="45"/>
      <c r="C26" s="47"/>
      <c r="D26" s="47"/>
      <c r="H26" s="62"/>
      <c r="I26" s="56"/>
      <c r="J26" s="46"/>
    </row>
    <row r="27" spans="2:10" ht="13" x14ac:dyDescent="0.3">
      <c r="B27" s="45"/>
      <c r="C27" s="47"/>
      <c r="D27" s="47"/>
      <c r="H27" s="62"/>
      <c r="I27" s="56"/>
      <c r="J27" s="46"/>
    </row>
    <row r="28" spans="2:10" ht="13" x14ac:dyDescent="0.3">
      <c r="B28" s="45"/>
      <c r="C28" s="47"/>
      <c r="D28" s="47"/>
      <c r="H28" s="62"/>
      <c r="I28" s="56"/>
      <c r="J28" s="46"/>
    </row>
    <row r="29" spans="2:10" x14ac:dyDescent="0.25">
      <c r="B29" s="45"/>
      <c r="G29" s="62"/>
      <c r="H29" s="62"/>
      <c r="I29" s="62"/>
      <c r="J29" s="46"/>
    </row>
    <row r="30" spans="2:10" ht="13.5" thickBot="1" x14ac:dyDescent="0.35">
      <c r="B30" s="45"/>
      <c r="C30" s="63" t="str">
        <f>+'FOR-CSA-018'!C37</f>
        <v>Nombre</v>
      </c>
      <c r="D30" s="63"/>
      <c r="G30" s="63" t="str">
        <f>+'FOR-CSA-018'!H37</f>
        <v>Lizeth Ome G.</v>
      </c>
      <c r="H30" s="64"/>
      <c r="I30" s="62"/>
      <c r="J30" s="46"/>
    </row>
    <row r="31" spans="2:10" ht="13" x14ac:dyDescent="0.3">
      <c r="B31" s="45"/>
      <c r="C31" s="65" t="str">
        <f>+'FOR-CSA-018'!C38</f>
        <v>Cargo</v>
      </c>
      <c r="D31" s="65"/>
      <c r="G31" s="65" t="str">
        <f>+'FOR-CSA-018'!H38</f>
        <v>Cartera - Cuentas Salud</v>
      </c>
      <c r="H31" s="62"/>
      <c r="I31" s="62"/>
      <c r="J31" s="46"/>
    </row>
    <row r="32" spans="2:10" ht="13" x14ac:dyDescent="0.3">
      <c r="B32" s="45"/>
      <c r="C32" s="65" t="str">
        <f>+'FOR-CSA-018'!C39</f>
        <v>Entidad</v>
      </c>
      <c r="D32" s="65"/>
      <c r="G32" s="65" t="str">
        <f>+'FOR-CSA-018'!H39</f>
        <v>EPS Comfenalco Valle.</v>
      </c>
      <c r="H32" s="62"/>
      <c r="I32" s="62"/>
      <c r="J32" s="46"/>
    </row>
    <row r="33" spans="2:10" ht="13" x14ac:dyDescent="0.3">
      <c r="B33" s="45"/>
      <c r="C33" s="65"/>
      <c r="D33" s="65"/>
      <c r="G33" s="65"/>
      <c r="H33" s="62"/>
      <c r="I33" s="62"/>
      <c r="J33" s="46"/>
    </row>
    <row r="34" spans="2:10" ht="13" x14ac:dyDescent="0.3">
      <c r="B34" s="45"/>
      <c r="C34" s="65"/>
      <c r="D34" s="65"/>
      <c r="G34" s="65"/>
      <c r="H34" s="62"/>
      <c r="I34" s="62"/>
      <c r="J34" s="46"/>
    </row>
    <row r="35" spans="2:10" ht="14" x14ac:dyDescent="0.25">
      <c r="B35" s="45"/>
      <c r="C35" s="90" t="s">
        <v>96</v>
      </c>
      <c r="D35" s="90"/>
      <c r="E35" s="90"/>
      <c r="F35" s="90"/>
      <c r="G35" s="90"/>
      <c r="H35" s="90"/>
      <c r="I35" s="90"/>
      <c r="J35" s="46"/>
    </row>
    <row r="36" spans="2:10" ht="13" x14ac:dyDescent="0.3">
      <c r="B36" s="45"/>
      <c r="C36" s="65"/>
      <c r="D36" s="65"/>
      <c r="G36" s="65"/>
      <c r="H36" s="62"/>
      <c r="I36" s="62"/>
      <c r="J36" s="46"/>
    </row>
    <row r="37" spans="2:10" ht="18.75" customHeight="1" thickBot="1" x14ac:dyDescent="0.3">
      <c r="B37" s="66"/>
      <c r="C37" s="67"/>
      <c r="D37" s="67"/>
      <c r="E37" s="67"/>
      <c r="F37" s="67"/>
      <c r="G37" s="64"/>
      <c r="H37" s="64"/>
      <c r="I37" s="64"/>
      <c r="J37" s="68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Neyla Lizeth Ome Guamanga</dc:creator>
  <cp:lastModifiedBy>Neyla Lizeth Ome Guamanga</cp:lastModifiedBy>
  <dcterms:created xsi:type="dcterms:W3CDTF">2025-04-24T18:14:13Z</dcterms:created>
  <dcterms:modified xsi:type="dcterms:W3CDTF">2025-04-25T02:28:00Z</dcterms:modified>
</cp:coreProperties>
</file>